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<sst xmlns="http://schemas.openxmlformats.org/spreadsheetml/2006/main" count="107" uniqueCount="62">
  <si>
    <t>Business Basics:</t>
  </si>
  <si>
    <t>Sales data:</t>
  </si>
  <si>
    <t>No. of days open per week:</t>
  </si>
  <si>
    <t>Average weekly sales (historical):</t>
  </si>
  <si>
    <t>Low week (historical):</t>
  </si>
  <si>
    <t>Monthly Costs:</t>
  </si>
  <si>
    <t>50% reduction in demand:</t>
  </si>
  <si>
    <t>Rent:</t>
  </si>
  <si>
    <t>75% reduction in demand:</t>
  </si>
  <si>
    <t>Additional Expenses:</t>
  </si>
  <si>
    <t>Salaries:</t>
  </si>
  <si>
    <t>Predicted demand slump:</t>
  </si>
  <si>
    <t>Monthly Debt payments:</t>
  </si>
  <si>
    <t>Long-term debt, not vendor payments</t>
  </si>
  <si>
    <t>Week of 3/16</t>
  </si>
  <si>
    <t>Week of 3/23</t>
  </si>
  <si>
    <t>Week of 3/30</t>
  </si>
  <si>
    <t>Week of 4/6</t>
  </si>
  <si>
    <t>Week of 4/13</t>
  </si>
  <si>
    <t>Week of 4/20</t>
  </si>
  <si>
    <t>Week of 4/27</t>
  </si>
  <si>
    <t>Week of 5/4</t>
  </si>
  <si>
    <t>Week of 5/11</t>
  </si>
  <si>
    <t>Week of 5/18</t>
  </si>
  <si>
    <t>Week of 5/25</t>
  </si>
  <si>
    <t>Week of 6/1</t>
  </si>
  <si>
    <t>Monthly hourly staff (full):</t>
  </si>
  <si>
    <t>Forecasted weekly sales:</t>
  </si>
  <si>
    <t>Monthly hourly staff (skeleton crew):</t>
  </si>
  <si>
    <t>COGs:</t>
  </si>
  <si>
    <t>Variable staffing costs:</t>
  </si>
  <si>
    <t>Variable Operating Costs:</t>
  </si>
  <si>
    <t>Variable operating costs:</t>
  </si>
  <si>
    <t>of Sales</t>
  </si>
  <si>
    <t>Additional monthly expenses:</t>
  </si>
  <si>
    <t>Cost of Goods Sold (COGS):</t>
  </si>
  <si>
    <t>Debt payments + AP:</t>
  </si>
  <si>
    <t>Rent expense:</t>
  </si>
  <si>
    <t>Daily cost of hourly staff:</t>
  </si>
  <si>
    <t>Salaries &amp; accured staffing cost:</t>
  </si>
  <si>
    <t>Full staff:</t>
  </si>
  <si>
    <t>ballpark estimate</t>
  </si>
  <si>
    <t>Cash remaining:</t>
  </si>
  <si>
    <t>Skeleton crew:</t>
  </si>
  <si>
    <t>Shutdown for 3 weeks:</t>
  </si>
  <si>
    <t>Financial Position:</t>
  </si>
  <si>
    <t>Cash on hand:</t>
  </si>
  <si>
    <t>Accrued hourly staffing cost:</t>
  </si>
  <si>
    <t>Hourly staffing cost accured</t>
  </si>
  <si>
    <t>Outstanding accounts receivable (AR):</t>
  </si>
  <si>
    <t>Outstanding accounts payable (AP):</t>
  </si>
  <si>
    <t>Loan Details:</t>
  </si>
  <si>
    <t>Small business loan injection:</t>
  </si>
  <si>
    <t>Loan term:</t>
  </si>
  <si>
    <t>Years</t>
  </si>
  <si>
    <t>Loan interest rate:</t>
  </si>
  <si>
    <t>Percentage</t>
  </si>
  <si>
    <t>Loan payments:</t>
  </si>
  <si>
    <t>Per year</t>
  </si>
  <si>
    <t>Calculated loan payment amount:</t>
  </si>
  <si>
    <t>Shutdown for 6 weeks:</t>
  </si>
  <si>
    <t>Note: only change the values in blue!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</si>
</sst>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&quot;$&quot;#,##0.00"/>
    <numFmt numFmtId="166" formatCode="0.0%"/>
  </numFmts>
  <fonts count="8">
    <font>
      <sz val="10.0"/>
      <color rgb="FF000000"/>
      <name val="Arial"/>
    </font>
    <font>
      <b/>
      <name val="Arial"/>
    </font>
    <font>
      <color theme="1"/>
      <name val="Arial"/>
    </font>
    <font>
      <b/>
      <color theme="1"/>
      <name val="Arial"/>
    </font>
    <font>
      <color rgb="FF0000FF"/>
      <name val="Arial"/>
    </font>
    <font>
      <color rgb="FF000000"/>
      <name val="Arial"/>
    </font>
    <font>
      <color theme="1"/>
      <name val="Tahoma"/>
    </font>
    <font>
      <name val="Arial"/>
    </font>
  </fonts>
  <fills count="6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</fills>
  <borders count="10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bottom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0" fillId="0" fontId="3" numFmtId="0" xfId="0" applyAlignment="1" applyFont="1">
      <alignment readingOrder="0" vertical="bottom"/>
    </xf>
    <xf borderId="0" fillId="0" fontId="4" numFmtId="0" xfId="0" applyAlignment="1" applyFont="1">
      <alignment horizontal="right" vertical="bottom"/>
    </xf>
    <xf borderId="0" fillId="0" fontId="2" numFmtId="0" xfId="0" applyAlignment="1" applyFont="1">
      <alignment readingOrder="0" vertical="bottom"/>
    </xf>
    <xf borderId="0" fillId="0" fontId="4" numFmtId="164" xfId="0" applyAlignment="1" applyFont="1" applyNumberFormat="1">
      <alignment horizontal="right" readingOrder="0" vertical="bottom"/>
    </xf>
    <xf borderId="0" fillId="0" fontId="2" numFmtId="164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4" numFmtId="165" xfId="0" applyAlignment="1" applyFont="1" applyNumberFormat="1">
      <alignment horizontal="right" readingOrder="0" vertical="bottom"/>
    </xf>
    <xf borderId="0" fillId="0" fontId="5" numFmtId="164" xfId="0" applyAlignment="1" applyFont="1" applyNumberFormat="1">
      <alignment horizontal="right" vertical="bottom"/>
    </xf>
    <xf borderId="0" fillId="0" fontId="1" numFmtId="0" xfId="0" applyAlignment="1" applyFont="1">
      <alignment readingOrder="0" vertical="bottom"/>
    </xf>
    <xf borderId="2" fillId="0" fontId="2" numFmtId="0" xfId="0" applyAlignment="1" applyBorder="1" applyFont="1">
      <alignment vertical="bottom"/>
    </xf>
    <xf borderId="3" fillId="2" fontId="2" numFmtId="0" xfId="0" applyAlignment="1" applyBorder="1" applyFill="1" applyFont="1">
      <alignment horizontal="center" vertical="bottom"/>
    </xf>
    <xf borderId="3" fillId="2" fontId="6" numFmtId="0" xfId="0" applyAlignment="1" applyBorder="1" applyFont="1">
      <alignment horizontal="center" vertical="bottom"/>
    </xf>
    <xf borderId="3" fillId="2" fontId="6" numFmtId="165" xfId="0" applyAlignment="1" applyBorder="1" applyFont="1" applyNumberFormat="1">
      <alignment horizontal="center" vertical="bottom"/>
    </xf>
    <xf borderId="4" fillId="2" fontId="2" numFmtId="0" xfId="0" applyAlignment="1" applyBorder="1" applyFont="1">
      <alignment horizontal="center" vertical="bottom"/>
    </xf>
    <xf borderId="0" fillId="0" fontId="2" numFmtId="165" xfId="0" applyAlignment="1" applyFont="1" applyNumberFormat="1">
      <alignment horizontal="right" vertical="bottom"/>
    </xf>
    <xf borderId="5" fillId="0" fontId="7" numFmtId="0" xfId="0" applyAlignment="1" applyBorder="1" applyFont="1">
      <alignment readingOrder="0" vertical="bottom"/>
    </xf>
    <xf borderId="1" fillId="3" fontId="2" numFmtId="164" xfId="0" applyAlignment="1" applyBorder="1" applyFill="1" applyFont="1" applyNumberFormat="1">
      <alignment horizontal="right" vertical="bottom"/>
    </xf>
    <xf borderId="1" fillId="0" fontId="2" numFmtId="164" xfId="0" applyAlignment="1" applyBorder="1" applyFont="1" applyNumberFormat="1">
      <alignment horizontal="right" vertical="bottom"/>
    </xf>
    <xf borderId="6" fillId="0" fontId="2" numFmtId="164" xfId="0" applyAlignment="1" applyBorder="1" applyFont="1" applyNumberFormat="1">
      <alignment horizontal="right" vertical="bottom"/>
    </xf>
    <xf borderId="5" fillId="0" fontId="2" numFmtId="0" xfId="0" applyAlignment="1" applyBorder="1" applyFont="1">
      <alignment readingOrder="0" vertical="bottom"/>
    </xf>
    <xf borderId="7" fillId="0" fontId="2" numFmtId="164" xfId="0" applyAlignment="1" applyBorder="1" applyFont="1" applyNumberFormat="1">
      <alignment horizontal="right" vertical="bottom"/>
    </xf>
    <xf borderId="7" fillId="0" fontId="2" numFmtId="165" xfId="0" applyAlignment="1" applyBorder="1" applyFont="1" applyNumberFormat="1">
      <alignment horizontal="right" vertical="bottom"/>
    </xf>
    <xf borderId="1" fillId="0" fontId="3" numFmtId="0" xfId="0" applyAlignment="1" applyBorder="1" applyFont="1">
      <alignment readingOrder="0"/>
    </xf>
    <xf borderId="1" fillId="0" fontId="2" numFmtId="0" xfId="0" applyBorder="1" applyFont="1"/>
    <xf borderId="8" fillId="0" fontId="2" numFmtId="0" xfId="0" applyAlignment="1" applyBorder="1" applyFont="1">
      <alignment readingOrder="0" vertical="bottom"/>
    </xf>
    <xf borderId="0" fillId="0" fontId="4" numFmtId="166" xfId="0" applyAlignment="1" applyFont="1" applyNumberFormat="1">
      <alignment horizontal="right" readingOrder="0" vertical="bottom"/>
    </xf>
    <xf borderId="0" fillId="0" fontId="3" numFmtId="165" xfId="0" applyAlignment="1" applyFont="1" applyNumberFormat="1">
      <alignment horizontal="right" vertical="bottom"/>
    </xf>
    <xf borderId="0" fillId="0" fontId="6" numFmtId="164" xfId="0" applyAlignment="1" applyFont="1" applyNumberFormat="1">
      <alignment horizontal="right" vertical="bottom"/>
    </xf>
    <xf borderId="0" fillId="0" fontId="4" numFmtId="9" xfId="0" applyAlignment="1" applyFont="1" applyNumberFormat="1">
      <alignment horizontal="right" readingOrder="0" vertical="bottom"/>
    </xf>
    <xf borderId="0" fillId="0" fontId="2" numFmtId="164" xfId="0" applyAlignment="1" applyFont="1" applyNumberFormat="1">
      <alignment horizontal="right" readingOrder="0" vertical="bottom"/>
    </xf>
    <xf borderId="0" fillId="0" fontId="3" numFmtId="164" xfId="0" applyAlignment="1" applyFont="1" applyNumberFormat="1">
      <alignment horizontal="right" readingOrder="0" vertical="bottom"/>
    </xf>
    <xf borderId="7" fillId="0" fontId="2" numFmtId="164" xfId="0" applyAlignment="1" applyBorder="1" applyFont="1" applyNumberFormat="1">
      <alignment horizontal="right" readingOrder="0" vertical="bottom"/>
    </xf>
    <xf borderId="0" fillId="0" fontId="3" numFmtId="164" xfId="0" applyAlignment="1" applyFont="1" applyNumberFormat="1">
      <alignment horizontal="right" vertical="bottom"/>
    </xf>
    <xf borderId="1" fillId="0" fontId="2" numFmtId="165" xfId="0" applyAlignment="1" applyBorder="1" applyFont="1" applyNumberFormat="1">
      <alignment vertical="bottom"/>
    </xf>
    <xf borderId="1" fillId="0" fontId="3" numFmtId="164" xfId="0" applyAlignment="1" applyBorder="1" applyFont="1" applyNumberFormat="1">
      <alignment horizontal="right" vertical="bottom"/>
    </xf>
    <xf borderId="0" fillId="0" fontId="4" numFmtId="165" xfId="0" applyAlignment="1" applyFont="1" applyNumberFormat="1">
      <alignment horizontal="right" vertical="bottom"/>
    </xf>
    <xf borderId="1" fillId="0" fontId="2" numFmtId="165" xfId="0" applyAlignment="1" applyBorder="1" applyFont="1" applyNumberFormat="1">
      <alignment horizontal="right" vertical="bottom"/>
    </xf>
    <xf borderId="6" fillId="0" fontId="2" numFmtId="165" xfId="0" applyAlignment="1" applyBorder="1" applyFont="1" applyNumberFormat="1">
      <alignment horizontal="right" vertical="bottom"/>
    </xf>
    <xf borderId="0" fillId="0" fontId="2" numFmtId="164" xfId="0" applyAlignment="1" applyFont="1" applyNumberFormat="1">
      <alignment vertical="bottom"/>
    </xf>
    <xf borderId="0" fillId="0" fontId="2" numFmtId="165" xfId="0" applyAlignment="1" applyFont="1" applyNumberFormat="1">
      <alignment vertical="bottom"/>
    </xf>
    <xf borderId="0" fillId="0" fontId="3" numFmtId="165" xfId="0" applyAlignment="1" applyFont="1" applyNumberFormat="1">
      <alignment readingOrder="0" vertical="bottom"/>
    </xf>
    <xf borderId="1" fillId="4" fontId="2" numFmtId="164" xfId="0" applyAlignment="1" applyBorder="1" applyFill="1" applyFont="1" applyNumberFormat="1">
      <alignment horizontal="right" vertical="bottom"/>
    </xf>
    <xf borderId="0" fillId="4" fontId="2" numFmtId="164" xfId="0" applyAlignment="1" applyFont="1" applyNumberFormat="1">
      <alignment horizontal="right" vertical="bottom"/>
    </xf>
    <xf borderId="0" fillId="4" fontId="3" numFmtId="165" xfId="0" applyAlignment="1" applyFont="1" applyNumberFormat="1">
      <alignment horizontal="right" vertical="bottom"/>
    </xf>
    <xf borderId="0" fillId="0" fontId="3" numFmtId="0" xfId="0" applyAlignment="1" applyFont="1">
      <alignment readingOrder="0"/>
    </xf>
    <xf borderId="0" fillId="4" fontId="2" numFmtId="164" xfId="0" applyAlignment="1" applyFont="1" applyNumberFormat="1">
      <alignment horizontal="right" readingOrder="0" vertical="bottom"/>
    </xf>
    <xf borderId="0" fillId="4" fontId="3" numFmtId="164" xfId="0" applyAlignment="1" applyFont="1" applyNumberFormat="1">
      <alignment horizontal="right" readingOrder="0" vertical="bottom"/>
    </xf>
    <xf borderId="9" fillId="0" fontId="2" numFmtId="0" xfId="0" applyAlignment="1" applyBorder="1" applyFont="1">
      <alignment readingOrder="0"/>
    </xf>
    <xf borderId="9" fillId="0" fontId="4" numFmtId="164" xfId="0" applyAlignment="1" applyBorder="1" applyFont="1" applyNumberFormat="1">
      <alignment readingOrder="0"/>
    </xf>
    <xf borderId="0" fillId="4" fontId="3" numFmtId="164" xfId="0" applyAlignment="1" applyFont="1" applyNumberFormat="1">
      <alignment horizontal="right" vertical="bottom"/>
    </xf>
    <xf borderId="0" fillId="0" fontId="4" numFmtId="3" xfId="0" applyAlignment="1" applyFont="1" applyNumberFormat="1">
      <alignment horizontal="right" readingOrder="0" vertical="bottom"/>
    </xf>
    <xf borderId="8" fillId="0" fontId="7" numFmtId="0" xfId="0" applyAlignment="1" applyBorder="1" applyFont="1">
      <alignment readingOrder="0" vertical="bottom"/>
    </xf>
    <xf borderId="1" fillId="4" fontId="3" numFmtId="164" xfId="0" applyAlignment="1" applyBorder="1" applyFont="1" applyNumberFormat="1">
      <alignment horizontal="right" vertical="bottom"/>
    </xf>
    <xf borderId="0" fillId="0" fontId="4" numFmtId="9" xfId="0" applyAlignment="1" applyFont="1" applyNumberFormat="1">
      <alignment readingOrder="0" vertical="bottom"/>
    </xf>
    <xf borderId="0" fillId="0" fontId="4" numFmtId="0" xfId="0" applyAlignment="1" applyFont="1">
      <alignment readingOrder="0" vertical="bottom"/>
    </xf>
    <xf borderId="0" fillId="0" fontId="2" numFmtId="165" xfId="0" applyAlignment="1" applyFont="1" applyNumberFormat="1">
      <alignment vertical="bottom"/>
    </xf>
    <xf borderId="0" fillId="4" fontId="6" numFmtId="164" xfId="0" applyAlignment="1" applyFont="1" applyNumberFormat="1">
      <alignment horizontal="right" vertical="bottom"/>
    </xf>
    <xf borderId="0" fillId="0" fontId="3" numFmtId="165" xfId="0" applyAlignment="1" applyFont="1" applyNumberFormat="1">
      <alignment horizontal="right" readingOrder="0" vertical="bottom"/>
    </xf>
    <xf borderId="1" fillId="5" fontId="2" numFmtId="165" xfId="0" applyAlignment="1" applyBorder="1" applyFill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6.14"/>
    <col customWidth="1" min="3" max="3" width="18.43"/>
    <col customWidth="1" min="5" max="5" width="29.57"/>
  </cols>
  <sheetData>
    <row r="1">
      <c r="A1" s="1" t="s">
        <v>0</v>
      </c>
      <c r="B1" s="2"/>
      <c r="C1" s="3"/>
      <c r="D1" s="3"/>
      <c r="E1" s="4" t="s">
        <v>1</v>
      </c>
      <c r="F1" s="2"/>
      <c r="G1" s="3"/>
      <c r="H1" s="3"/>
      <c r="I1" s="3"/>
      <c r="L1" s="3"/>
      <c r="M1" s="3"/>
      <c r="N1" s="3"/>
      <c r="O1" s="3"/>
      <c r="P1" s="3"/>
      <c r="Q1" s="3"/>
    </row>
    <row r="2">
      <c r="A2" s="5" t="s">
        <v>2</v>
      </c>
      <c r="B2" s="6">
        <v>6.0</v>
      </c>
      <c r="C2" s="3"/>
      <c r="D2" s="3"/>
      <c r="E2" s="7" t="s">
        <v>3</v>
      </c>
      <c r="F2" s="8">
        <v>30000.0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>
      <c r="A3" s="3"/>
      <c r="B3" s="3"/>
      <c r="C3" s="3"/>
      <c r="D3" s="3"/>
      <c r="E3" s="7" t="s">
        <v>4</v>
      </c>
      <c r="F3" s="8">
        <v>18000.0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>
      <c r="A4" s="4" t="s">
        <v>5</v>
      </c>
      <c r="B4" s="2"/>
      <c r="C4" s="3"/>
      <c r="D4" s="3"/>
      <c r="E4" s="7" t="s">
        <v>6</v>
      </c>
      <c r="F4" s="9">
        <f>F3*0.5</f>
        <v>9000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>
      <c r="A5" s="10" t="s">
        <v>7</v>
      </c>
      <c r="B5" s="11">
        <v>8000.0</v>
      </c>
      <c r="C5" s="3"/>
      <c r="D5" s="3"/>
      <c r="E5" s="7" t="s">
        <v>8</v>
      </c>
      <c r="F5" s="12">
        <f>F3*0.25</f>
        <v>4500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>
      <c r="A6" s="10" t="s">
        <v>9</v>
      </c>
      <c r="B6" s="11">
        <v>2500.0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>
      <c r="A7" s="10" t="s">
        <v>10</v>
      </c>
      <c r="B7" s="8">
        <v>20000.0</v>
      </c>
      <c r="D7" s="3"/>
      <c r="E7" s="13" t="s">
        <v>11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>
      <c r="A8" s="5" t="s">
        <v>12</v>
      </c>
      <c r="B8" s="8">
        <f>1000+(-B31)</f>
        <v>1000</v>
      </c>
      <c r="C8" s="7" t="s">
        <v>13</v>
      </c>
      <c r="D8" s="3"/>
      <c r="E8" s="14"/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6" t="s">
        <v>19</v>
      </c>
      <c r="L8" s="17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8" t="s">
        <v>25</v>
      </c>
    </row>
    <row r="9">
      <c r="A9" s="10" t="s">
        <v>26</v>
      </c>
      <c r="B9" s="19">
        <f t="shared" ref="B9:B10" si="1">B17*($B$2*4)</f>
        <v>16800</v>
      </c>
      <c r="C9" s="3"/>
      <c r="D9" s="3"/>
      <c r="E9" s="20" t="s">
        <v>27</v>
      </c>
      <c r="F9" s="21">
        <f>F5</f>
        <v>4500</v>
      </c>
      <c r="G9" s="21">
        <f>F5</f>
        <v>4500</v>
      </c>
      <c r="H9" s="21">
        <f>F5</f>
        <v>4500</v>
      </c>
      <c r="I9" s="21">
        <f>F4</f>
        <v>9000</v>
      </c>
      <c r="J9" s="21">
        <f>F4</f>
        <v>9000</v>
      </c>
      <c r="K9" s="22">
        <f>F3</f>
        <v>18000</v>
      </c>
      <c r="L9" s="22">
        <f>F3</f>
        <v>18000</v>
      </c>
      <c r="M9" s="22">
        <f>F2</f>
        <v>30000</v>
      </c>
      <c r="N9" s="22">
        <f>F2</f>
        <v>30000</v>
      </c>
      <c r="O9" s="22">
        <f>F2</f>
        <v>30000</v>
      </c>
      <c r="P9" s="22">
        <f>F2</f>
        <v>30000</v>
      </c>
      <c r="Q9" s="23">
        <f>F2</f>
        <v>30000</v>
      </c>
    </row>
    <row r="10">
      <c r="A10" s="5" t="s">
        <v>28</v>
      </c>
      <c r="B10" s="19">
        <f t="shared" si="1"/>
        <v>10800</v>
      </c>
      <c r="D10" s="3"/>
      <c r="E10" s="24" t="s">
        <v>29</v>
      </c>
      <c r="F10" s="9">
        <f t="shared" ref="F10:Q10" si="2">-(F9*$B$14)</f>
        <v>-1350</v>
      </c>
      <c r="G10" s="9">
        <f t="shared" si="2"/>
        <v>-1350</v>
      </c>
      <c r="H10" s="9">
        <f t="shared" si="2"/>
        <v>-1350</v>
      </c>
      <c r="I10" s="9">
        <f t="shared" si="2"/>
        <v>-2700</v>
      </c>
      <c r="J10" s="9">
        <f t="shared" si="2"/>
        <v>-2700</v>
      </c>
      <c r="K10" s="9">
        <f t="shared" si="2"/>
        <v>-5400</v>
      </c>
      <c r="L10" s="9">
        <f t="shared" si="2"/>
        <v>-5400</v>
      </c>
      <c r="M10" s="9">
        <f t="shared" si="2"/>
        <v>-9000</v>
      </c>
      <c r="N10" s="9">
        <f t="shared" si="2"/>
        <v>-9000</v>
      </c>
      <c r="O10" s="9">
        <f t="shared" si="2"/>
        <v>-9000</v>
      </c>
      <c r="P10" s="9">
        <f t="shared" si="2"/>
        <v>-9000</v>
      </c>
      <c r="Q10" s="25">
        <f t="shared" si="2"/>
        <v>-9000</v>
      </c>
    </row>
    <row r="11">
      <c r="D11" s="3"/>
      <c r="E11" s="24" t="s">
        <v>30</v>
      </c>
      <c r="F11" s="19">
        <f t="shared" ref="F11:J11" si="3">-$B$18*$B$2</f>
        <v>-2700</v>
      </c>
      <c r="G11" s="19">
        <f t="shared" si="3"/>
        <v>-2700</v>
      </c>
      <c r="H11" s="19">
        <f t="shared" si="3"/>
        <v>-2700</v>
      </c>
      <c r="I11" s="19">
        <f t="shared" si="3"/>
        <v>-2700</v>
      </c>
      <c r="J11" s="19">
        <f t="shared" si="3"/>
        <v>-2700</v>
      </c>
      <c r="K11" s="19">
        <f t="shared" ref="K11:Q11" si="4">-$B$17*$B$2</f>
        <v>-4200</v>
      </c>
      <c r="L11" s="19">
        <f t="shared" si="4"/>
        <v>-4200</v>
      </c>
      <c r="M11" s="19">
        <f t="shared" si="4"/>
        <v>-4200</v>
      </c>
      <c r="N11" s="19">
        <f t="shared" si="4"/>
        <v>-4200</v>
      </c>
      <c r="O11" s="19">
        <f t="shared" si="4"/>
        <v>-4200</v>
      </c>
      <c r="P11" s="19">
        <f t="shared" si="4"/>
        <v>-4200</v>
      </c>
      <c r="Q11" s="26">
        <f t="shared" si="4"/>
        <v>-4200</v>
      </c>
    </row>
    <row r="12">
      <c r="A12" s="27" t="s">
        <v>31</v>
      </c>
      <c r="B12" s="28"/>
      <c r="D12" s="3"/>
      <c r="E12" s="29" t="s">
        <v>32</v>
      </c>
      <c r="F12" s="22">
        <f t="shared" ref="F12:Q12" si="5">-F9*$B$13</f>
        <v>-135</v>
      </c>
      <c r="G12" s="22">
        <f t="shared" si="5"/>
        <v>-135</v>
      </c>
      <c r="H12" s="22">
        <f t="shared" si="5"/>
        <v>-135</v>
      </c>
      <c r="I12" s="22">
        <f t="shared" si="5"/>
        <v>-270</v>
      </c>
      <c r="J12" s="22">
        <f t="shared" si="5"/>
        <v>-270</v>
      </c>
      <c r="K12" s="22">
        <f t="shared" si="5"/>
        <v>-540</v>
      </c>
      <c r="L12" s="22">
        <f t="shared" si="5"/>
        <v>-540</v>
      </c>
      <c r="M12" s="22">
        <f t="shared" si="5"/>
        <v>-900</v>
      </c>
      <c r="N12" s="22">
        <f t="shared" si="5"/>
        <v>-900</v>
      </c>
      <c r="O12" s="22">
        <f t="shared" si="5"/>
        <v>-900</v>
      </c>
      <c r="P12" s="22">
        <f t="shared" si="5"/>
        <v>-900</v>
      </c>
      <c r="Q12" s="23">
        <f t="shared" si="5"/>
        <v>-900</v>
      </c>
    </row>
    <row r="13">
      <c r="A13" s="10" t="s">
        <v>31</v>
      </c>
      <c r="B13" s="30">
        <v>0.03</v>
      </c>
      <c r="C13" s="7" t="s">
        <v>33</v>
      </c>
      <c r="D13" s="3"/>
      <c r="E13" s="24" t="s">
        <v>34</v>
      </c>
      <c r="F13" s="9">
        <v>0.0</v>
      </c>
      <c r="G13" s="9">
        <v>0.0</v>
      </c>
      <c r="H13" s="31">
        <f>-$B$6</f>
        <v>-2500</v>
      </c>
      <c r="I13" s="9">
        <v>0.0</v>
      </c>
      <c r="J13" s="32">
        <v>0.0</v>
      </c>
      <c r="K13" s="32">
        <v>0.0</v>
      </c>
      <c r="L13" s="31">
        <f>-$B$6</f>
        <v>-2500</v>
      </c>
      <c r="M13" s="9">
        <v>0.0</v>
      </c>
      <c r="N13" s="9">
        <v>0.0</v>
      </c>
      <c r="O13" s="9">
        <v>0.0</v>
      </c>
      <c r="P13" s="31">
        <f>-$B$6</f>
        <v>-2500</v>
      </c>
      <c r="Q13" s="25">
        <v>0.0</v>
      </c>
    </row>
    <row r="14">
      <c r="A14" s="5" t="s">
        <v>35</v>
      </c>
      <c r="B14" s="33">
        <v>0.3</v>
      </c>
      <c r="C14" s="3" t="s">
        <v>33</v>
      </c>
      <c r="D14" s="3"/>
      <c r="E14" s="24" t="s">
        <v>36</v>
      </c>
      <c r="F14" s="34">
        <v>0.0</v>
      </c>
      <c r="G14" s="34">
        <v>0.0</v>
      </c>
      <c r="H14" s="35">
        <f>-(B8+B24)</f>
        <v>-4000</v>
      </c>
      <c r="I14" s="34">
        <v>0.0</v>
      </c>
      <c r="J14" s="34">
        <v>0.0</v>
      </c>
      <c r="K14" s="34">
        <v>0.0</v>
      </c>
      <c r="L14" s="35">
        <f>-B8</f>
        <v>-1000</v>
      </c>
      <c r="M14" s="34">
        <v>0.0</v>
      </c>
      <c r="N14" s="34">
        <v>0.0</v>
      </c>
      <c r="O14" s="34">
        <v>0.0</v>
      </c>
      <c r="P14" s="35">
        <f>-B8</f>
        <v>-1000</v>
      </c>
      <c r="Q14" s="36">
        <v>0.0</v>
      </c>
    </row>
    <row r="15">
      <c r="D15" s="3"/>
      <c r="E15" s="24" t="s">
        <v>37</v>
      </c>
      <c r="F15" s="9">
        <v>0.0</v>
      </c>
      <c r="G15" s="9">
        <v>0.0</v>
      </c>
      <c r="H15" s="37">
        <f>-B5</f>
        <v>-8000</v>
      </c>
      <c r="I15" s="9">
        <v>0.0</v>
      </c>
      <c r="J15" s="9">
        <v>0.0</v>
      </c>
      <c r="K15" s="9">
        <v>0.0</v>
      </c>
      <c r="L15" s="31">
        <f>-$B$5</f>
        <v>-8000</v>
      </c>
      <c r="M15" s="9">
        <v>0.0</v>
      </c>
      <c r="N15" s="9">
        <v>0.0</v>
      </c>
      <c r="O15" s="9">
        <v>0.0</v>
      </c>
      <c r="P15" s="31">
        <f>-$B$5</f>
        <v>-8000</v>
      </c>
      <c r="Q15" s="25">
        <v>0.0</v>
      </c>
    </row>
    <row r="16">
      <c r="A16" s="4" t="s">
        <v>38</v>
      </c>
      <c r="B16" s="38"/>
      <c r="C16" s="3"/>
      <c r="D16" s="3"/>
      <c r="E16" s="29" t="s">
        <v>39</v>
      </c>
      <c r="F16" s="39">
        <f>-($B$7/2)+-B22</f>
        <v>-20000</v>
      </c>
      <c r="G16" s="22">
        <v>0.0</v>
      </c>
      <c r="H16" s="39">
        <f>-$B$7/2</f>
        <v>-10000</v>
      </c>
      <c r="I16" s="22">
        <v>0.0</v>
      </c>
      <c r="J16" s="39">
        <f>-$B$7/2</f>
        <v>-10000</v>
      </c>
      <c r="K16" s="22">
        <v>0.0</v>
      </c>
      <c r="L16" s="39">
        <f>-$B$7/2</f>
        <v>-10000</v>
      </c>
      <c r="M16" s="22">
        <v>0.0</v>
      </c>
      <c r="N16" s="39">
        <f>-$B$7/2</f>
        <v>-10000</v>
      </c>
      <c r="O16" s="22">
        <v>0.0</v>
      </c>
      <c r="P16" s="39">
        <f>-$B$7/2</f>
        <v>-10000</v>
      </c>
      <c r="Q16" s="23">
        <v>0.0</v>
      </c>
    </row>
    <row r="17">
      <c r="A17" s="10" t="s">
        <v>40</v>
      </c>
      <c r="B17" s="40">
        <v>700.0</v>
      </c>
      <c r="C17" s="3" t="s">
        <v>41</v>
      </c>
      <c r="D17" s="3"/>
      <c r="E17" s="29" t="s">
        <v>42</v>
      </c>
      <c r="F17" s="41">
        <f>B21+SUM(F9:F16)+B27</f>
        <v>20315</v>
      </c>
      <c r="G17" s="41">
        <f>F17+SUM(G9:G16)</f>
        <v>20630</v>
      </c>
      <c r="H17" s="41">
        <f>G17+SUM(H9:H16)+B23</f>
        <v>3445</v>
      </c>
      <c r="I17" s="41">
        <f t="shared" ref="I17:Q17" si="6">H17+SUM(I9:I16)</f>
        <v>6775</v>
      </c>
      <c r="J17" s="41">
        <f t="shared" si="6"/>
        <v>105</v>
      </c>
      <c r="K17" s="41">
        <f t="shared" si="6"/>
        <v>7965</v>
      </c>
      <c r="L17" s="41">
        <f t="shared" si="6"/>
        <v>-5675</v>
      </c>
      <c r="M17" s="41">
        <f t="shared" si="6"/>
        <v>10225</v>
      </c>
      <c r="N17" s="41">
        <f t="shared" si="6"/>
        <v>16125</v>
      </c>
      <c r="O17" s="41">
        <f t="shared" si="6"/>
        <v>32025</v>
      </c>
      <c r="P17" s="41">
        <f t="shared" si="6"/>
        <v>26425</v>
      </c>
      <c r="Q17" s="42">
        <f t="shared" si="6"/>
        <v>42325</v>
      </c>
    </row>
    <row r="18">
      <c r="A18" s="5" t="s">
        <v>43</v>
      </c>
      <c r="B18" s="11">
        <v>450.0</v>
      </c>
      <c r="C18" s="3" t="s">
        <v>41</v>
      </c>
      <c r="D18" s="3"/>
      <c r="E18" s="43"/>
      <c r="F18" s="3"/>
      <c r="G18" s="3"/>
      <c r="H18" s="3"/>
      <c r="I18" s="3"/>
      <c r="J18" s="3"/>
      <c r="K18" s="44"/>
      <c r="L18" s="3"/>
      <c r="M18" s="3"/>
      <c r="N18" s="3"/>
      <c r="O18" s="3"/>
      <c r="P18" s="3"/>
      <c r="Q18" s="3"/>
    </row>
    <row r="19">
      <c r="C19" s="3"/>
      <c r="D19" s="3"/>
      <c r="E19" s="45" t="s">
        <v>44</v>
      </c>
      <c r="F19" s="3"/>
      <c r="G19" s="3"/>
      <c r="H19" s="3"/>
      <c r="I19" s="3"/>
      <c r="J19" s="3"/>
      <c r="K19" s="44"/>
      <c r="L19" s="3"/>
      <c r="M19" s="3"/>
      <c r="N19" s="3"/>
      <c r="O19" s="3"/>
      <c r="P19" s="3"/>
      <c r="Q19" s="3"/>
    </row>
    <row r="20">
      <c r="A20" s="4" t="s">
        <v>45</v>
      </c>
      <c r="B20" s="2"/>
      <c r="C20" s="3"/>
      <c r="D20" s="3"/>
      <c r="E20" s="14"/>
      <c r="F20" s="15" t="s">
        <v>14</v>
      </c>
      <c r="G20" s="15" t="s">
        <v>15</v>
      </c>
      <c r="H20" s="15" t="s">
        <v>16</v>
      </c>
      <c r="I20" s="15" t="s">
        <v>17</v>
      </c>
      <c r="J20" s="15" t="s">
        <v>18</v>
      </c>
      <c r="K20" s="16" t="s">
        <v>19</v>
      </c>
      <c r="L20" s="17" t="s">
        <v>20</v>
      </c>
      <c r="M20" s="15" t="s">
        <v>21</v>
      </c>
      <c r="N20" s="15" t="s">
        <v>22</v>
      </c>
      <c r="O20" s="15" t="s">
        <v>23</v>
      </c>
      <c r="P20" s="15" t="s">
        <v>24</v>
      </c>
      <c r="Q20" s="18" t="s">
        <v>25</v>
      </c>
    </row>
    <row r="21">
      <c r="A21" s="7" t="s">
        <v>46</v>
      </c>
      <c r="B21" s="11">
        <v>40000.0</v>
      </c>
      <c r="C21" s="3"/>
      <c r="D21" s="3"/>
      <c r="E21" s="20" t="s">
        <v>27</v>
      </c>
      <c r="F21" s="46">
        <v>0.0</v>
      </c>
      <c r="G21" s="46">
        <v>0.0</v>
      </c>
      <c r="H21" s="46">
        <v>0.0</v>
      </c>
      <c r="I21" s="22">
        <f>F4</f>
        <v>9000</v>
      </c>
      <c r="J21" s="22">
        <f>F3</f>
        <v>18000</v>
      </c>
      <c r="K21" s="22">
        <f>F2</f>
        <v>30000</v>
      </c>
      <c r="L21" s="22">
        <f>F2</f>
        <v>30000</v>
      </c>
      <c r="M21" s="22">
        <f>F2</f>
        <v>30000</v>
      </c>
      <c r="N21" s="22">
        <f>F2</f>
        <v>30000</v>
      </c>
      <c r="O21" s="22">
        <f>F2</f>
        <v>30000</v>
      </c>
      <c r="P21" s="22">
        <f>F2</f>
        <v>30000</v>
      </c>
      <c r="Q21" s="23">
        <f>F2</f>
        <v>30000</v>
      </c>
    </row>
    <row r="22">
      <c r="A22" s="7" t="s">
        <v>47</v>
      </c>
      <c r="B22" s="8">
        <v>10000.0</v>
      </c>
      <c r="C22" s="7" t="s">
        <v>48</v>
      </c>
      <c r="D22" s="3"/>
      <c r="E22" s="24" t="s">
        <v>29</v>
      </c>
      <c r="F22" s="47">
        <f t="shared" ref="F22:Q22" si="7">-(F21*$B$14)</f>
        <v>0</v>
      </c>
      <c r="G22" s="47">
        <f t="shared" si="7"/>
        <v>0</v>
      </c>
      <c r="H22" s="47">
        <f t="shared" si="7"/>
        <v>0</v>
      </c>
      <c r="I22" s="9">
        <f t="shared" si="7"/>
        <v>-2700</v>
      </c>
      <c r="J22" s="9">
        <f t="shared" si="7"/>
        <v>-5400</v>
      </c>
      <c r="K22" s="9">
        <f t="shared" si="7"/>
        <v>-9000</v>
      </c>
      <c r="L22" s="9">
        <f t="shared" si="7"/>
        <v>-9000</v>
      </c>
      <c r="M22" s="9">
        <f t="shared" si="7"/>
        <v>-9000</v>
      </c>
      <c r="N22" s="9">
        <f t="shared" si="7"/>
        <v>-9000</v>
      </c>
      <c r="O22" s="9">
        <f t="shared" si="7"/>
        <v>-9000</v>
      </c>
      <c r="P22" s="9">
        <f t="shared" si="7"/>
        <v>-9000</v>
      </c>
      <c r="Q22" s="25">
        <f t="shared" si="7"/>
        <v>-9000</v>
      </c>
    </row>
    <row r="23">
      <c r="A23" s="7" t="s">
        <v>49</v>
      </c>
      <c r="B23" s="8">
        <v>7000.0</v>
      </c>
      <c r="C23" s="3"/>
      <c r="D23" s="3"/>
      <c r="E23" s="24" t="s">
        <v>30</v>
      </c>
      <c r="F23" s="47">
        <v>0.0</v>
      </c>
      <c r="G23" s="47">
        <v>0.0</v>
      </c>
      <c r="H23" s="47">
        <v>0.0</v>
      </c>
      <c r="I23" s="19">
        <f>-$B$18*$B$2</f>
        <v>-2700</v>
      </c>
      <c r="J23" s="19">
        <f t="shared" ref="J23:Q23" si="8">-$B$17*$B$2</f>
        <v>-4200</v>
      </c>
      <c r="K23" s="19">
        <f t="shared" si="8"/>
        <v>-4200</v>
      </c>
      <c r="L23" s="19">
        <f t="shared" si="8"/>
        <v>-4200</v>
      </c>
      <c r="M23" s="19">
        <f t="shared" si="8"/>
        <v>-4200</v>
      </c>
      <c r="N23" s="19">
        <f t="shared" si="8"/>
        <v>-4200</v>
      </c>
      <c r="O23" s="19">
        <f t="shared" si="8"/>
        <v>-4200</v>
      </c>
      <c r="P23" s="19">
        <f t="shared" si="8"/>
        <v>-4200</v>
      </c>
      <c r="Q23" s="26">
        <f t="shared" si="8"/>
        <v>-4200</v>
      </c>
    </row>
    <row r="24">
      <c r="A24" s="7" t="s">
        <v>50</v>
      </c>
      <c r="B24" s="8">
        <v>3000.0</v>
      </c>
      <c r="C24" s="3"/>
      <c r="D24" s="3"/>
      <c r="E24" s="29" t="s">
        <v>32</v>
      </c>
      <c r="F24" s="46">
        <f t="shared" ref="F24:Q24" si="9">-F21*$B$13</f>
        <v>0</v>
      </c>
      <c r="G24" s="46">
        <f t="shared" si="9"/>
        <v>0</v>
      </c>
      <c r="H24" s="46">
        <f t="shared" si="9"/>
        <v>0</v>
      </c>
      <c r="I24" s="22">
        <f t="shared" si="9"/>
        <v>-270</v>
      </c>
      <c r="J24" s="22">
        <f t="shared" si="9"/>
        <v>-540</v>
      </c>
      <c r="K24" s="22">
        <f t="shared" si="9"/>
        <v>-900</v>
      </c>
      <c r="L24" s="22">
        <f t="shared" si="9"/>
        <v>-900</v>
      </c>
      <c r="M24" s="22">
        <f t="shared" si="9"/>
        <v>-900</v>
      </c>
      <c r="N24" s="22">
        <f t="shared" si="9"/>
        <v>-900</v>
      </c>
      <c r="O24" s="22">
        <f t="shared" si="9"/>
        <v>-900</v>
      </c>
      <c r="P24" s="22">
        <f t="shared" si="9"/>
        <v>-900</v>
      </c>
      <c r="Q24" s="23">
        <f t="shared" si="9"/>
        <v>-900</v>
      </c>
    </row>
    <row r="25">
      <c r="A25" s="3"/>
      <c r="B25" s="3"/>
      <c r="C25" s="3"/>
      <c r="D25" s="3"/>
      <c r="E25" s="24" t="s">
        <v>34</v>
      </c>
      <c r="F25" s="47">
        <v>0.0</v>
      </c>
      <c r="G25" s="47">
        <v>0.0</v>
      </c>
      <c r="H25" s="48">
        <f>-$B$6</f>
        <v>-2500</v>
      </c>
      <c r="I25" s="9">
        <v>0.0</v>
      </c>
      <c r="J25" s="32">
        <v>0.0</v>
      </c>
      <c r="K25" s="32">
        <v>0.0</v>
      </c>
      <c r="L25" s="31">
        <f>-$B$6</f>
        <v>-2500</v>
      </c>
      <c r="M25" s="9">
        <v>0.0</v>
      </c>
      <c r="N25" s="9">
        <v>0.0</v>
      </c>
      <c r="O25" s="9">
        <v>0.0</v>
      </c>
      <c r="P25" s="31">
        <f>-$B$6</f>
        <v>-2500</v>
      </c>
      <c r="Q25" s="25">
        <v>0.0</v>
      </c>
    </row>
    <row r="26">
      <c r="A26" s="49" t="s">
        <v>51</v>
      </c>
      <c r="D26" s="3"/>
      <c r="E26" s="24" t="s">
        <v>36</v>
      </c>
      <c r="F26" s="50">
        <v>0.0</v>
      </c>
      <c r="G26" s="50">
        <v>0.0</v>
      </c>
      <c r="H26" s="51">
        <f>-(B8+B24)</f>
        <v>-4000</v>
      </c>
      <c r="I26" s="34">
        <v>0.0</v>
      </c>
      <c r="J26" s="34">
        <v>0.0</v>
      </c>
      <c r="K26" s="34">
        <v>0.0</v>
      </c>
      <c r="L26" s="35">
        <f>-B8</f>
        <v>-1000</v>
      </c>
      <c r="M26" s="34">
        <v>0.0</v>
      </c>
      <c r="N26" s="34">
        <v>0.0</v>
      </c>
      <c r="O26" s="34">
        <v>0.0</v>
      </c>
      <c r="P26" s="35">
        <f>-B8</f>
        <v>-1000</v>
      </c>
      <c r="Q26" s="36">
        <v>0.0</v>
      </c>
    </row>
    <row r="27">
      <c r="A27" s="52" t="s">
        <v>52</v>
      </c>
      <c r="B27" s="53">
        <v>0.0</v>
      </c>
      <c r="D27" s="3"/>
      <c r="E27" s="24" t="s">
        <v>37</v>
      </c>
      <c r="F27" s="47">
        <v>0.0</v>
      </c>
      <c r="G27" s="47">
        <v>0.0</v>
      </c>
      <c r="H27" s="54">
        <f>-B5</f>
        <v>-8000</v>
      </c>
      <c r="I27" s="34">
        <v>0.0</v>
      </c>
      <c r="J27" s="9">
        <v>0.0</v>
      </c>
      <c r="K27" s="9">
        <v>0.0</v>
      </c>
      <c r="L27" s="31">
        <f>-$B$5</f>
        <v>-8000</v>
      </c>
      <c r="M27" s="9">
        <v>0.0</v>
      </c>
      <c r="N27" s="9">
        <v>0.0</v>
      </c>
      <c r="O27" s="9">
        <v>0.0</v>
      </c>
      <c r="P27" s="31">
        <f>-$B$5</f>
        <v>-8000</v>
      </c>
      <c r="Q27" s="25">
        <v>0.0</v>
      </c>
    </row>
    <row r="28">
      <c r="A28" s="7" t="s">
        <v>53</v>
      </c>
      <c r="B28" s="55">
        <v>1.0</v>
      </c>
      <c r="C28" s="7" t="s">
        <v>54</v>
      </c>
      <c r="D28" s="3"/>
      <c r="E28" s="56" t="s">
        <v>39</v>
      </c>
      <c r="F28" s="57">
        <f>-($B$7/2)+-$B$22</f>
        <v>-20000</v>
      </c>
      <c r="G28" s="46">
        <v>0.0</v>
      </c>
      <c r="H28" s="57">
        <f>-$B$7/2</f>
        <v>-10000</v>
      </c>
      <c r="I28" s="22">
        <v>0.0</v>
      </c>
      <c r="J28" s="39">
        <f>-$B$7/2</f>
        <v>-10000</v>
      </c>
      <c r="K28" s="22">
        <v>0.0</v>
      </c>
      <c r="L28" s="39">
        <f>-$B$7/2</f>
        <v>-10000</v>
      </c>
      <c r="M28" s="22">
        <v>0.0</v>
      </c>
      <c r="N28" s="39">
        <f>-$B$7/2</f>
        <v>-10000</v>
      </c>
      <c r="O28" s="22">
        <v>0.0</v>
      </c>
      <c r="P28" s="39">
        <f>-$B$7/2</f>
        <v>-10000</v>
      </c>
      <c r="Q28" s="23">
        <v>0.0</v>
      </c>
    </row>
    <row r="29">
      <c r="A29" s="7" t="s">
        <v>55</v>
      </c>
      <c r="B29" s="58">
        <v>0.06</v>
      </c>
      <c r="C29" s="7" t="s">
        <v>56</v>
      </c>
      <c r="D29" s="3"/>
      <c r="E29" s="29" t="s">
        <v>42</v>
      </c>
      <c r="F29" s="41">
        <f>B21+SUM(F21:F28)+B27</f>
        <v>20000</v>
      </c>
      <c r="G29" s="41">
        <f>F29+SUM(G21:G28)</f>
        <v>20000</v>
      </c>
      <c r="H29" s="41">
        <f>G29+SUM(H21:H28)+B23</f>
        <v>2500</v>
      </c>
      <c r="I29" s="41">
        <f t="shared" ref="I29:Q29" si="10">H29+SUM(I21:I28)</f>
        <v>5830</v>
      </c>
      <c r="J29" s="41">
        <f t="shared" si="10"/>
        <v>3690</v>
      </c>
      <c r="K29" s="41">
        <f t="shared" si="10"/>
        <v>19590</v>
      </c>
      <c r="L29" s="41">
        <f t="shared" si="10"/>
        <v>13990</v>
      </c>
      <c r="M29" s="41">
        <f t="shared" si="10"/>
        <v>29890</v>
      </c>
      <c r="N29" s="41">
        <f t="shared" si="10"/>
        <v>35790</v>
      </c>
      <c r="O29" s="41">
        <f t="shared" si="10"/>
        <v>51690</v>
      </c>
      <c r="P29" s="41">
        <f t="shared" si="10"/>
        <v>46090</v>
      </c>
      <c r="Q29" s="42">
        <f t="shared" si="10"/>
        <v>61990</v>
      </c>
    </row>
    <row r="30">
      <c r="A30" s="7" t="s">
        <v>57</v>
      </c>
      <c r="B30" s="59">
        <v>12.0</v>
      </c>
      <c r="C30" s="7" t="s">
        <v>58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>
      <c r="A31" s="7" t="s">
        <v>59</v>
      </c>
      <c r="B31" s="60">
        <f>PMT(B29, (B30*B28), B27)</f>
        <v>0</v>
      </c>
      <c r="C31" s="3"/>
      <c r="D31" s="3"/>
      <c r="E31" s="45" t="s">
        <v>60</v>
      </c>
      <c r="F31" s="3"/>
      <c r="G31" s="3"/>
      <c r="H31" s="3"/>
      <c r="I31" s="3"/>
      <c r="J31" s="3"/>
      <c r="K31" s="44"/>
      <c r="L31" s="3"/>
      <c r="M31" s="3"/>
      <c r="N31" s="3"/>
      <c r="O31" s="3"/>
      <c r="P31" s="3"/>
      <c r="Q31" s="3"/>
    </row>
    <row r="32">
      <c r="D32" s="3"/>
      <c r="E32" s="14"/>
      <c r="F32" s="15" t="s">
        <v>14</v>
      </c>
      <c r="G32" s="15" t="s">
        <v>15</v>
      </c>
      <c r="H32" s="15" t="s">
        <v>16</v>
      </c>
      <c r="I32" s="15" t="s">
        <v>17</v>
      </c>
      <c r="J32" s="15" t="s">
        <v>18</v>
      </c>
      <c r="K32" s="16" t="s">
        <v>19</v>
      </c>
      <c r="L32" s="17" t="s">
        <v>20</v>
      </c>
      <c r="M32" s="15" t="s">
        <v>21</v>
      </c>
      <c r="N32" s="15" t="s">
        <v>22</v>
      </c>
      <c r="O32" s="15" t="s">
        <v>23</v>
      </c>
      <c r="P32" s="15" t="s">
        <v>24</v>
      </c>
      <c r="Q32" s="18" t="s">
        <v>25</v>
      </c>
    </row>
    <row r="33">
      <c r="D33" s="3"/>
      <c r="E33" s="20" t="s">
        <v>27</v>
      </c>
      <c r="F33" s="46">
        <v>0.0</v>
      </c>
      <c r="G33" s="46">
        <v>0.0</v>
      </c>
      <c r="H33" s="46">
        <v>0.0</v>
      </c>
      <c r="I33" s="46">
        <v>0.0</v>
      </c>
      <c r="J33" s="46">
        <f>F15</f>
        <v>0</v>
      </c>
      <c r="K33" s="46">
        <f>F13</f>
        <v>0</v>
      </c>
      <c r="L33" s="22">
        <f>F3</f>
        <v>18000</v>
      </c>
      <c r="M33" s="22">
        <f>F2</f>
        <v>30000</v>
      </c>
      <c r="N33" s="22">
        <f>F2</f>
        <v>30000</v>
      </c>
      <c r="O33" s="22">
        <f>F2</f>
        <v>30000</v>
      </c>
      <c r="P33" s="22">
        <f>F2</f>
        <v>30000</v>
      </c>
      <c r="Q33" s="23">
        <f>F2</f>
        <v>30000</v>
      </c>
    </row>
    <row r="34">
      <c r="A34" s="5" t="s">
        <v>61</v>
      </c>
      <c r="D34" s="3"/>
      <c r="E34" s="24" t="s">
        <v>29</v>
      </c>
      <c r="F34" s="47">
        <f t="shared" ref="F34:Q34" si="11">-(F33*$B$14)</f>
        <v>0</v>
      </c>
      <c r="G34" s="47">
        <f t="shared" si="11"/>
        <v>0</v>
      </c>
      <c r="H34" s="47">
        <f t="shared" si="11"/>
        <v>0</v>
      </c>
      <c r="I34" s="47">
        <f t="shared" si="11"/>
        <v>0</v>
      </c>
      <c r="J34" s="47">
        <f t="shared" si="11"/>
        <v>0</v>
      </c>
      <c r="K34" s="47">
        <f t="shared" si="11"/>
        <v>0</v>
      </c>
      <c r="L34" s="9">
        <f t="shared" si="11"/>
        <v>-5400</v>
      </c>
      <c r="M34" s="9">
        <f t="shared" si="11"/>
        <v>-9000</v>
      </c>
      <c r="N34" s="9">
        <f t="shared" si="11"/>
        <v>-9000</v>
      </c>
      <c r="O34" s="9">
        <f t="shared" si="11"/>
        <v>-9000</v>
      </c>
      <c r="P34" s="9">
        <f t="shared" si="11"/>
        <v>-9000</v>
      </c>
      <c r="Q34" s="25">
        <f t="shared" si="11"/>
        <v>-9000</v>
      </c>
    </row>
    <row r="35">
      <c r="D35" s="3"/>
      <c r="E35" s="24" t="s">
        <v>30</v>
      </c>
      <c r="F35" s="47">
        <v>0.0</v>
      </c>
      <c r="G35" s="47">
        <v>0.0</v>
      </c>
      <c r="H35" s="47">
        <v>0.0</v>
      </c>
      <c r="I35" s="47">
        <v>0.0</v>
      </c>
      <c r="J35" s="47">
        <v>0.0</v>
      </c>
      <c r="K35" s="47">
        <v>0.0</v>
      </c>
      <c r="L35" s="19">
        <f>-$B$18*$B$2</f>
        <v>-2700</v>
      </c>
      <c r="M35" s="19">
        <f t="shared" ref="M35:Q35" si="12">-$B$17*$B$2</f>
        <v>-4200</v>
      </c>
      <c r="N35" s="19">
        <f t="shared" si="12"/>
        <v>-4200</v>
      </c>
      <c r="O35" s="19">
        <f t="shared" si="12"/>
        <v>-4200</v>
      </c>
      <c r="P35" s="19">
        <f t="shared" si="12"/>
        <v>-4200</v>
      </c>
      <c r="Q35" s="26">
        <f t="shared" si="12"/>
        <v>-4200</v>
      </c>
    </row>
    <row r="36">
      <c r="D36" s="3"/>
      <c r="E36" s="29" t="s">
        <v>32</v>
      </c>
      <c r="F36" s="46">
        <f t="shared" ref="F36:Q36" si="13">-F33*$B$13</f>
        <v>0</v>
      </c>
      <c r="G36" s="46">
        <f t="shared" si="13"/>
        <v>0</v>
      </c>
      <c r="H36" s="46">
        <f t="shared" si="13"/>
        <v>0</v>
      </c>
      <c r="I36" s="46">
        <f t="shared" si="13"/>
        <v>0</v>
      </c>
      <c r="J36" s="46">
        <f t="shared" si="13"/>
        <v>0</v>
      </c>
      <c r="K36" s="46">
        <f t="shared" si="13"/>
        <v>0</v>
      </c>
      <c r="L36" s="22">
        <f t="shared" si="13"/>
        <v>-540</v>
      </c>
      <c r="M36" s="22">
        <f t="shared" si="13"/>
        <v>-900</v>
      </c>
      <c r="N36" s="22">
        <f t="shared" si="13"/>
        <v>-900</v>
      </c>
      <c r="O36" s="22">
        <f t="shared" si="13"/>
        <v>-900</v>
      </c>
      <c r="P36" s="22">
        <f t="shared" si="13"/>
        <v>-900</v>
      </c>
      <c r="Q36" s="23">
        <f t="shared" si="13"/>
        <v>-900</v>
      </c>
    </row>
    <row r="37">
      <c r="D37" s="3"/>
      <c r="E37" s="24" t="s">
        <v>34</v>
      </c>
      <c r="F37" s="47">
        <v>0.0</v>
      </c>
      <c r="G37" s="47">
        <v>0.0</v>
      </c>
      <c r="H37" s="48">
        <f>-$B$6</f>
        <v>-2500</v>
      </c>
      <c r="I37" s="47">
        <v>0.0</v>
      </c>
      <c r="J37" s="61">
        <v>0.0</v>
      </c>
      <c r="K37" s="61">
        <v>0.0</v>
      </c>
      <c r="L37" s="31">
        <f>-$B$6</f>
        <v>-2500</v>
      </c>
      <c r="M37" s="9">
        <v>0.0</v>
      </c>
      <c r="N37" s="9">
        <v>0.0</v>
      </c>
      <c r="O37" s="9">
        <v>0.0</v>
      </c>
      <c r="P37" s="31">
        <f>-$B$6</f>
        <v>-2500</v>
      </c>
      <c r="Q37" s="25">
        <v>0.0</v>
      </c>
    </row>
    <row r="38">
      <c r="D38" s="3"/>
      <c r="E38" s="24" t="s">
        <v>36</v>
      </c>
      <c r="F38" s="50">
        <v>0.0</v>
      </c>
      <c r="G38" s="50">
        <v>0.0</v>
      </c>
      <c r="H38" s="51">
        <f>-(B8+B24)</f>
        <v>-4000</v>
      </c>
      <c r="I38" s="50">
        <v>0.0</v>
      </c>
      <c r="J38" s="50">
        <v>0.0</v>
      </c>
      <c r="K38" s="50">
        <v>0.0</v>
      </c>
      <c r="L38" s="35">
        <f>-B8</f>
        <v>-1000</v>
      </c>
      <c r="M38" s="34">
        <v>0.0</v>
      </c>
      <c r="N38" s="34">
        <v>0.0</v>
      </c>
      <c r="O38" s="34">
        <v>0.0</v>
      </c>
      <c r="P38" s="62">
        <f>-B8</f>
        <v>-1000</v>
      </c>
      <c r="Q38" s="36">
        <v>0.0</v>
      </c>
    </row>
    <row r="39">
      <c r="A39" s="10"/>
      <c r="B39" s="10"/>
      <c r="C39" s="3"/>
      <c r="D39" s="3"/>
      <c r="E39" s="24" t="s">
        <v>37</v>
      </c>
      <c r="F39" s="47">
        <v>0.0</v>
      </c>
      <c r="G39" s="47">
        <v>0.0</v>
      </c>
      <c r="H39" s="54">
        <f>-B5</f>
        <v>-8000</v>
      </c>
      <c r="I39" s="50">
        <v>0.0</v>
      </c>
      <c r="J39" s="47">
        <v>0.0</v>
      </c>
      <c r="K39" s="47">
        <v>0.0</v>
      </c>
      <c r="L39" s="31">
        <f>-$B$5</f>
        <v>-8000</v>
      </c>
      <c r="M39" s="9">
        <v>0.0</v>
      </c>
      <c r="N39" s="9">
        <v>0.0</v>
      </c>
      <c r="O39" s="9">
        <v>0.0</v>
      </c>
      <c r="P39" s="31">
        <f>-$B$5</f>
        <v>-8000</v>
      </c>
      <c r="Q39" s="25">
        <v>0.0</v>
      </c>
    </row>
    <row r="40">
      <c r="A40" s="3"/>
      <c r="B40" s="19"/>
      <c r="C40" s="3"/>
      <c r="D40" s="3"/>
      <c r="E40" s="56" t="s">
        <v>39</v>
      </c>
      <c r="F40" s="57">
        <f>-($B$7/2)+-$B$22</f>
        <v>-20000</v>
      </c>
      <c r="G40" s="46">
        <v>0.0</v>
      </c>
      <c r="H40" s="57">
        <f>-$B$7/2</f>
        <v>-10000</v>
      </c>
      <c r="I40" s="46">
        <v>0.0</v>
      </c>
      <c r="J40" s="57">
        <f>-$B$7/2</f>
        <v>-10000</v>
      </c>
      <c r="K40" s="46">
        <v>0.0</v>
      </c>
      <c r="L40" s="39">
        <f>-$B$7/2</f>
        <v>-10000</v>
      </c>
      <c r="M40" s="22">
        <v>0.0</v>
      </c>
      <c r="N40" s="39">
        <f>-$B$7/2</f>
        <v>-10000</v>
      </c>
      <c r="O40" s="22">
        <v>0.0</v>
      </c>
      <c r="P40" s="39">
        <f>-$B$7/2</f>
        <v>-10000</v>
      </c>
      <c r="Q40" s="23">
        <v>0.0</v>
      </c>
    </row>
    <row r="41">
      <c r="A41" s="3"/>
      <c r="B41" s="19"/>
      <c r="C41" s="3"/>
      <c r="D41" s="3"/>
      <c r="E41" s="29" t="s">
        <v>42</v>
      </c>
      <c r="F41" s="41">
        <f>B21+SUM(F33:F40)+B27</f>
        <v>20000</v>
      </c>
      <c r="G41" s="41">
        <f>F41+SUM(G33:G40)</f>
        <v>20000</v>
      </c>
      <c r="H41" s="41">
        <f>G41+SUM(H33:H40)+B23</f>
        <v>2500</v>
      </c>
      <c r="I41" s="41">
        <f t="shared" ref="I41:Q41" si="14">H41+SUM(I33:I40)</f>
        <v>2500</v>
      </c>
      <c r="J41" s="63">
        <f t="shared" si="14"/>
        <v>-7500</v>
      </c>
      <c r="K41" s="41">
        <f t="shared" si="14"/>
        <v>-7500</v>
      </c>
      <c r="L41" s="41">
        <f t="shared" si="14"/>
        <v>-19640</v>
      </c>
      <c r="M41" s="41">
        <f t="shared" si="14"/>
        <v>-3740</v>
      </c>
      <c r="N41" s="41">
        <f t="shared" si="14"/>
        <v>2160</v>
      </c>
      <c r="O41" s="41">
        <f t="shared" si="14"/>
        <v>18060</v>
      </c>
      <c r="P41" s="41">
        <f t="shared" si="14"/>
        <v>12460</v>
      </c>
      <c r="Q41" s="42">
        <f t="shared" si="14"/>
        <v>28360</v>
      </c>
    </row>
    <row r="42">
      <c r="B42" s="19"/>
      <c r="C42" s="3"/>
    </row>
  </sheetData>
  <mergeCells count="1">
    <mergeCell ref="J1:K1"/>
  </mergeCells>
  <drawing r:id="rId1"/>
</worksheet>
</file>